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D117" i="1"/>
  <c r="F108"/>
  <c r="H108"/>
  <c r="H107"/>
  <c r="H106"/>
  <c r="H105"/>
  <c r="H104"/>
  <c r="J28"/>
  <c r="I28"/>
  <c r="I24"/>
  <c r="J23"/>
  <c r="J24" s="1"/>
  <c r="J25" s="1"/>
  <c r="I23"/>
  <c r="H175"/>
  <c r="H177" s="1"/>
  <c r="J177" s="1"/>
  <c r="D167"/>
  <c r="E166"/>
  <c r="D166"/>
  <c r="B168"/>
  <c r="B169"/>
  <c r="B167"/>
  <c r="B166"/>
  <c r="B159"/>
  <c r="G138"/>
  <c r="G137"/>
  <c r="G136"/>
  <c r="D111"/>
  <c r="B98"/>
  <c r="H86"/>
  <c r="B89" s="1"/>
  <c r="D89" s="1"/>
  <c r="F89" s="1"/>
  <c r="B77"/>
  <c r="D68"/>
  <c r="F68" s="1"/>
  <c r="B68"/>
  <c r="H65"/>
  <c r="B56"/>
  <c r="H42"/>
  <c r="B45" s="1"/>
  <c r="D45" s="1"/>
  <c r="F45" s="1"/>
  <c r="B48" s="1"/>
  <c r="E26"/>
  <c r="B24"/>
  <c r="H12"/>
  <c r="B15" s="1"/>
  <c r="D15" s="1"/>
  <c r="F15" s="1"/>
  <c r="H166" s="1"/>
  <c r="J26" l="1"/>
  <c r="B123" s="1"/>
  <c r="J176"/>
  <c r="H167" s="1"/>
  <c r="H172" s="1"/>
  <c r="J172" s="1"/>
  <c r="F57"/>
  <c r="J185" s="1"/>
  <c r="J187" s="1"/>
  <c r="H187" s="1"/>
  <c r="H185" s="1"/>
  <c r="J167" s="1"/>
  <c r="H59"/>
  <c r="B92"/>
  <c r="F99"/>
  <c r="J175" s="1"/>
  <c r="B71"/>
  <c r="F78"/>
  <c r="J180" s="1"/>
  <c r="J182" s="1"/>
  <c r="H182" s="1"/>
  <c r="H180" s="1"/>
  <c r="J166" s="1"/>
  <c r="B18"/>
  <c r="C18" s="1"/>
  <c r="E24" s="1"/>
  <c r="C177" s="1"/>
  <c r="C184" s="1"/>
  <c r="E184" s="1"/>
  <c r="E25"/>
  <c r="H53" s="1"/>
  <c r="C48"/>
  <c r="J27" l="1"/>
  <c r="J29" s="1"/>
  <c r="J30" s="1"/>
  <c r="H56"/>
  <c r="H57" s="1"/>
  <c r="D48"/>
  <c r="F56"/>
  <c r="E177" s="1"/>
  <c r="C92"/>
  <c r="F98" s="1"/>
  <c r="E179" s="1"/>
  <c r="C71"/>
  <c r="F77" s="1"/>
  <c r="E178" s="1"/>
  <c r="D18"/>
  <c r="E56" l="1"/>
  <c r="C132" s="1"/>
  <c r="D105"/>
  <c r="F24"/>
  <c r="E133" s="1"/>
  <c r="D104"/>
  <c r="D92"/>
  <c r="D71"/>
  <c r="H136" l="1"/>
  <c r="C166"/>
  <c r="E139"/>
  <c r="C139" s="1"/>
  <c r="E167"/>
  <c r="E98"/>
  <c r="C134" s="1"/>
  <c r="D107"/>
  <c r="D108" s="1"/>
  <c r="E77"/>
  <c r="C133" s="1"/>
  <c r="D106"/>
  <c r="H135"/>
  <c r="H138" l="1"/>
  <c r="H139" s="1"/>
  <c r="H140" s="1"/>
  <c r="F147" s="1"/>
  <c r="H147" s="1"/>
  <c r="B150" s="1"/>
  <c r="D150" s="1"/>
  <c r="F150" s="1"/>
  <c r="C168"/>
  <c r="H137"/>
  <c r="C167"/>
  <c r="E173"/>
  <c r="C173" s="1"/>
  <c r="F123"/>
  <c r="E191" s="1"/>
  <c r="E198" s="1"/>
  <c r="E123"/>
  <c r="B153" l="1"/>
  <c r="C153" s="1"/>
  <c r="F159" s="1"/>
  <c r="E181" s="1"/>
  <c r="F160"/>
  <c r="J190" s="1"/>
  <c r="J192" s="1"/>
  <c r="H192" s="1"/>
  <c r="H190" s="1"/>
  <c r="J168" s="1"/>
  <c r="H123"/>
  <c r="H124" s="1"/>
  <c r="C135"/>
  <c r="C169" l="1"/>
  <c r="C136"/>
  <c r="H125"/>
  <c r="F124" s="1"/>
  <c r="E180" s="1"/>
  <c r="F125"/>
  <c r="J195" s="1"/>
  <c r="J197" s="1"/>
  <c r="H197" s="1"/>
  <c r="H195" s="1"/>
  <c r="J169" s="1"/>
  <c r="J170" s="1"/>
  <c r="D153"/>
  <c r="E182" l="1"/>
  <c r="E188"/>
  <c r="E187"/>
  <c r="E195"/>
  <c r="J199"/>
  <c r="E193"/>
  <c r="C171"/>
  <c r="E159"/>
  <c r="C170" s="1"/>
  <c r="E196" l="1"/>
  <c r="E197" s="1"/>
  <c r="E199" s="1"/>
  <c r="E186"/>
</calcChain>
</file>

<file path=xl/sharedStrings.xml><?xml version="1.0" encoding="utf-8"?>
<sst xmlns="http://schemas.openxmlformats.org/spreadsheetml/2006/main" count="280" uniqueCount="138">
  <si>
    <t>Lieferant GmbH</t>
  </si>
  <si>
    <t>Möbius  KG</t>
  </si>
  <si>
    <t>Rechung</t>
  </si>
  <si>
    <t>Nr.:</t>
  </si>
  <si>
    <t>Pos.</t>
  </si>
  <si>
    <t>Artikelnr</t>
  </si>
  <si>
    <t>Menge</t>
  </si>
  <si>
    <t>Bezeich</t>
  </si>
  <si>
    <t>EP</t>
  </si>
  <si>
    <t>Rabatt</t>
  </si>
  <si>
    <t>Poswert</t>
  </si>
  <si>
    <t>Warenwert</t>
  </si>
  <si>
    <t>Autragswertrabatt</t>
  </si>
  <si>
    <t>Wwert II</t>
  </si>
  <si>
    <t>Kdrabatt</t>
  </si>
  <si>
    <t>Wwert III</t>
  </si>
  <si>
    <t>Fracht</t>
  </si>
  <si>
    <t>Versicherung</t>
  </si>
  <si>
    <t>Rgwert I</t>
  </si>
  <si>
    <t>Rechnungsendwert</t>
  </si>
  <si>
    <t>Zahlungsziel:</t>
  </si>
  <si>
    <t>BS</t>
  </si>
  <si>
    <t>Belegnr</t>
  </si>
  <si>
    <t>Sollkto</t>
  </si>
  <si>
    <t>Habenkto</t>
  </si>
  <si>
    <t>Soll €</t>
  </si>
  <si>
    <t>Haben €</t>
  </si>
  <si>
    <t>Am Tag nach der Lieferung erhalten wir folgende RG.</t>
  </si>
  <si>
    <t>Stühle</t>
  </si>
  <si>
    <t>Bei der Anlieferung wurden folgende Mängel festgestellt und im Beisein des Fahrers dokumentiert:</t>
  </si>
  <si>
    <t xml:space="preserve">Info: </t>
  </si>
  <si>
    <t>Bei Rückgabe der Paletten erhalten Sie diese gutgeschrieben.</t>
  </si>
  <si>
    <t>Stühle weisen jeweils an der Sitzunterseite einen dicken Kratzer auf.</t>
  </si>
  <si>
    <t>Stühle sind am Fußrahmen stark beschädigt und daher nicht mehr funktionsfähig</t>
  </si>
  <si>
    <t>Wir rügen per folgender mail:</t>
  </si>
  <si>
    <t>sgd, aufgrund der festgestellten Mängel erwarten wir bei den 10 Stühlen einen Minderung/Preisnachlass von 12%.</t>
  </si>
  <si>
    <t>Bei den 5 Stühlen, die nicht funktionsfähig sind, treten wir vom Vertrag zurück.</t>
  </si>
  <si>
    <t>Gutschrift</t>
  </si>
  <si>
    <t>1/123</t>
  </si>
  <si>
    <t>2/123</t>
  </si>
  <si>
    <t>Aufgrund eines Angebotsvergleichs haben wir bei dem Stammlieferanten Lieferanten GmbH 200 Stühle FIX gekauft.</t>
  </si>
  <si>
    <t>Prüfpflicht</t>
  </si>
  <si>
    <t>Rügepflicht
Fixkauf</t>
  </si>
  <si>
    <t>NR.:</t>
  </si>
  <si>
    <t>92,89/10</t>
  </si>
  <si>
    <t>Nachlass:</t>
  </si>
  <si>
    <t>NR:</t>
  </si>
  <si>
    <t>RG</t>
  </si>
  <si>
    <t>=OP</t>
  </si>
  <si>
    <t>Die Frachtkosten setzen sich aus den pauschalen Transportkosten 150€ u. den Kosten für 20 Paletten = 250 € zusammen</t>
  </si>
  <si>
    <t>Paletten</t>
  </si>
  <si>
    <t>Wie viel Geld schulden wir dem Lieferanten noch? Wie hoch ist der "Offene Posten"?</t>
  </si>
  <si>
    <t>Wir begleichen den OP per Skontozahlung:</t>
  </si>
  <si>
    <t>Kontoauszug vom.... für</t>
  </si>
  <si>
    <t>Sparkasse Dortmund</t>
  </si>
  <si>
    <t>Konto</t>
  </si>
  <si>
    <t>Auszug</t>
  </si>
  <si>
    <t>Soll</t>
  </si>
  <si>
    <t>Haben</t>
  </si>
  <si>
    <t>€€€€</t>
  </si>
  <si>
    <t>Buchungsnr.</t>
  </si>
  <si>
    <t>Betreff</t>
  </si>
  <si>
    <t>Belastung</t>
  </si>
  <si>
    <t>Neuer Kontostand:</t>
  </si>
  <si>
    <t>3/123</t>
  </si>
  <si>
    <t>RG 123 abzügl.</t>
  </si>
  <si>
    <t>Wir haben bei der Lieferanten GmbH folgende Bonusbedingungen:</t>
  </si>
  <si>
    <t>Bei der nächsten Anlieferung geben wir die Paletten zurück. Wir erhalten eine GS</t>
  </si>
  <si>
    <t>17101 Kreditorenkonto Lieferant GmbH</t>
  </si>
  <si>
    <t>Verbl. aus LuL = Sammelkonto</t>
  </si>
  <si>
    <t>Kreditorenkonto eines Lieferers</t>
  </si>
  <si>
    <t>ER</t>
  </si>
  <si>
    <t>incl. 19% VSt</t>
  </si>
  <si>
    <t>Wir erhalten eine BonusGS</t>
  </si>
  <si>
    <t>----</t>
  </si>
  <si>
    <t>Bonus</t>
  </si>
  <si>
    <t>BonusGS bei der nächsten Rechnung zu verreichnen</t>
  </si>
  <si>
    <t>Info:</t>
  </si>
  <si>
    <t>Ist auf dem KreditorenKto</t>
  </si>
  <si>
    <t>Ktoauszug 56</t>
  </si>
  <si>
    <t>Saldovortrag</t>
  </si>
  <si>
    <t>Umsatz(br.):</t>
  </si>
  <si>
    <t>Wareneinsatz:</t>
  </si>
  <si>
    <t>ER 123</t>
  </si>
  <si>
    <t>Saldo 940</t>
  </si>
  <si>
    <t>Saldo 930</t>
  </si>
  <si>
    <t>Saldo nach ???</t>
  </si>
  <si>
    <t>AbschlussNR:</t>
  </si>
  <si>
    <t>Saldo 171 ohne Vortrag:</t>
  </si>
  <si>
    <t>15481,20/200</t>
  </si>
  <si>
    <t>LEP</t>
  </si>
  <si>
    <t>-L.rab</t>
  </si>
  <si>
    <t>=ZEP</t>
  </si>
  <si>
    <t>-L.sko</t>
  </si>
  <si>
    <t>=BEP</t>
  </si>
  <si>
    <t>+Bezugskosten</t>
  </si>
  <si>
    <t>=EP</t>
  </si>
  <si>
    <t>Nebeninfo:</t>
  </si>
  <si>
    <t>Einkaufskalkulationsschema:</t>
  </si>
  <si>
    <t>s. BS</t>
  </si>
  <si>
    <t>absetzbare VSt.:</t>
  </si>
  <si>
    <t>Summe der VSt.korrekturen:</t>
  </si>
  <si>
    <t>darin enthalten - VSt.-korrektur wg. Skontozahlung</t>
  </si>
  <si>
    <t>davon Bezugskosten:</t>
  </si>
  <si>
    <t>skontofähig:</t>
  </si>
  <si>
    <t>Nettoumsatz</t>
  </si>
  <si>
    <t>Ab einem Periodenumatz von 15.000 € erhalten wir einen Bonus von 4% auf den Umsatz(immer Nettoumsatz gemeint!)</t>
  </si>
  <si>
    <t>o. Sko!</t>
  </si>
  <si>
    <t>14 Tage 2% Skonto 30 Tage netto (vom Warenwert)</t>
  </si>
  <si>
    <t>K 33</t>
  </si>
  <si>
    <t>K 32</t>
  </si>
  <si>
    <t>K 34</t>
  </si>
  <si>
    <t>zur Problematik vom Rgendwert o. Warenwert</t>
  </si>
  <si>
    <t>G 28</t>
  </si>
  <si>
    <t>Haupt 1 o. 2</t>
  </si>
  <si>
    <t>Haupt 17</t>
  </si>
  <si>
    <t>G 8 gr. Hilfetext S. 8 ff</t>
  </si>
  <si>
    <t>Begriffsdef. vor K 26 Einstiegsdarstellung</t>
  </si>
  <si>
    <t>zu allen BS Haupt 28</t>
  </si>
  <si>
    <t>Haupt 38  Suche(F4) per  Stichwort</t>
  </si>
  <si>
    <t>(hier 391=WBK Saldo = 0€ - ansonsten ebenfalls Einfluss)</t>
  </si>
  <si>
    <t>Darstellung weiterer beteiligter Konten(hier 391-Saldo = 0 €):</t>
  </si>
  <si>
    <t>In beiden Fällen erwarten wir eine gleichlautende Gutschrift/Rechnungskorrektur.</t>
  </si>
  <si>
    <t>Wir erhalten daraufhin in den folgenden Tagen zwei Gutschriften/RGkorrekturen:</t>
  </si>
  <si>
    <t>GS/RGKorrektur</t>
  </si>
  <si>
    <t>Hier ist die GS/RGKorrektur als negative RG dargestellt = Me*Pr*(1-%) =&gt; 88%.       Falls Sie 12% bevorzugen = Me *Pr*%</t>
  </si>
  <si>
    <t>Bei GS/RGKorrektur müssen die Rabatte aus der RG übernommen werden, da sonst zu viel erstattet würde!!!</t>
  </si>
  <si>
    <t>StückGS/RGKorr.</t>
  </si>
  <si>
    <t>-GS/RGKorr. 1</t>
  </si>
  <si>
    <t>-GS/RGKorr. 2</t>
  </si>
  <si>
    <t>-GS/RGKorr. 3</t>
  </si>
  <si>
    <t>Bonusgutschrift</t>
  </si>
  <si>
    <t>als weitere (Bonus)GS einzutragen!</t>
  </si>
  <si>
    <t>GS/RGKorr. 1</t>
  </si>
  <si>
    <t>GS/RGKorr. 2</t>
  </si>
  <si>
    <t>GS/RGKorr. 3</t>
  </si>
  <si>
    <t>Bonus-GS 4</t>
  </si>
  <si>
    <t>3 GS/RGKorr. u. Skonto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</si>
</sst>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0%\ &quot;Mwst.&quot;"/>
    <numFmt numFmtId="165" formatCode="000"/>
    <numFmt numFmtId="166" formatCode="0.000%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3" applyFont="1" applyBorder="1"/>
    <xf numFmtId="0" fontId="0" fillId="0" borderId="10" xfId="0" applyBorder="1"/>
    <xf numFmtId="0" fontId="0" fillId="0" borderId="11" xfId="0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4" fontId="3" fillId="0" borderId="0" xfId="3" applyFont="1" applyBorder="1"/>
    <xf numFmtId="9" fontId="3" fillId="0" borderId="0" xfId="2" applyFont="1" applyBorder="1"/>
    <xf numFmtId="44" fontId="3" fillId="0" borderId="5" xfId="3" applyFont="1" applyBorder="1"/>
    <xf numFmtId="0" fontId="4" fillId="0" borderId="0" xfId="0" applyFont="1" applyBorder="1" applyAlignment="1">
      <alignment horizontal="center"/>
    </xf>
    <xf numFmtId="44" fontId="3" fillId="0" borderId="4" xfId="0" applyNumberFormat="1" applyFont="1" applyBorder="1"/>
    <xf numFmtId="9" fontId="3" fillId="0" borderId="0" xfId="3" applyNumberFormat="1" applyFont="1" applyBorder="1"/>
    <xf numFmtId="44" fontId="3" fillId="0" borderId="0" xfId="0" applyNumberFormat="1" applyFont="1" applyBorder="1"/>
    <xf numFmtId="164" fontId="3" fillId="0" borderId="0" xfId="0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165" fontId="3" fillId="0" borderId="13" xfId="0" applyNumberFormat="1" applyFont="1" applyBorder="1" applyProtection="1">
      <protection locked="0"/>
    </xf>
    <xf numFmtId="4" fontId="3" fillId="0" borderId="13" xfId="0" applyNumberFormat="1" applyFont="1" applyBorder="1" applyProtection="1">
      <protection locked="0"/>
    </xf>
    <xf numFmtId="9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9" fontId="3" fillId="2" borderId="0" xfId="0" applyNumberFormat="1" applyFont="1" applyFill="1"/>
    <xf numFmtId="44" fontId="3" fillId="2" borderId="0" xfId="1" applyFont="1" applyFill="1"/>
    <xf numFmtId="44" fontId="3" fillId="0" borderId="0" xfId="0" applyNumberFormat="1" applyFont="1"/>
    <xf numFmtId="0" fontId="3" fillId="0" borderId="0" xfId="0" quotePrefix="1" applyFont="1"/>
    <xf numFmtId="0" fontId="0" fillId="0" borderId="5" xfId="0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0" xfId="0" applyFill="1" applyBorder="1"/>
    <xf numFmtId="0" fontId="3" fillId="0" borderId="14" xfId="0" applyFont="1" applyBorder="1"/>
    <xf numFmtId="0" fontId="3" fillId="0" borderId="15" xfId="0" applyFont="1" applyBorder="1"/>
    <xf numFmtId="44" fontId="3" fillId="0" borderId="0" xfId="1" applyFont="1"/>
    <xf numFmtId="0" fontId="3" fillId="0" borderId="0" xfId="0" quotePrefix="1" applyFont="1" applyBorder="1"/>
    <xf numFmtId="44" fontId="3" fillId="0" borderId="0" xfId="1" applyFont="1" applyBorder="1" applyAlignment="1">
      <alignment horizontal="center"/>
    </xf>
    <xf numFmtId="44" fontId="3" fillId="0" borderId="15" xfId="0" applyNumberFormat="1" applyFont="1" applyBorder="1"/>
    <xf numFmtId="0" fontId="3" fillId="0" borderId="0" xfId="0" applyFont="1" applyBorder="1" applyAlignment="1">
      <alignment horizontal="left"/>
    </xf>
    <xf numFmtId="44" fontId="3" fillId="0" borderId="7" xfId="1" applyFont="1" applyBorder="1"/>
    <xf numFmtId="44" fontId="3" fillId="0" borderId="15" xfId="1" applyFont="1" applyBorder="1"/>
    <xf numFmtId="44" fontId="3" fillId="0" borderId="0" xfId="0" applyNumberFormat="1" applyFont="1" applyBorder="1" applyAlignment="1">
      <alignment horizontal="left"/>
    </xf>
    <xf numFmtId="44" fontId="3" fillId="0" borderId="7" xfId="0" applyNumberFormat="1" applyFont="1" applyBorder="1" applyAlignment="1">
      <alignment horizontal="left"/>
    </xf>
    <xf numFmtId="4" fontId="3" fillId="0" borderId="7" xfId="0" applyNumberFormat="1" applyFont="1" applyBorder="1" applyAlignment="1">
      <alignment horizontal="left"/>
    </xf>
    <xf numFmtId="44" fontId="3" fillId="2" borderId="0" xfId="0" applyNumberFormat="1" applyFont="1" applyFill="1"/>
    <xf numFmtId="0" fontId="3" fillId="2" borderId="0" xfId="0" quotePrefix="1" applyFont="1" applyFill="1"/>
    <xf numFmtId="166" fontId="3" fillId="2" borderId="0" xfId="2" applyNumberFormat="1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44" fontId="3" fillId="0" borderId="8" xfId="0" applyNumberFormat="1" applyFont="1" applyBorder="1" applyAlignment="1">
      <alignment horizontal="center"/>
    </xf>
    <xf numFmtId="44" fontId="3" fillId="0" borderId="9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textRotation="135"/>
    </xf>
    <xf numFmtId="0" fontId="3" fillId="0" borderId="0" xfId="0" applyFont="1" applyAlignment="1">
      <alignment horizontal="center" vertical="center" textRotation="135" wrapText="1"/>
    </xf>
  </cellXfs>
  <cellStyles count="4">
    <cellStyle name="Euro" xfId="3"/>
    <cellStyle name="Prozent" xfId="2" builtinId="5"/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201"/>
  <sheetViews>
    <sheetView tabSelected="1" workbookViewId="0"/>
  </sheetViews>
  <sheetFormatPr baseColWidth="10" defaultRowHeight="12.75"/>
  <cols>
    <col min="1" max="1" width="7.28515625" style="12" customWidth="1"/>
    <col min="2" max="2" width="14.42578125" style="12" customWidth="1"/>
    <col min="3" max="3" width="14.140625" style="12" customWidth="1"/>
    <col min="4" max="4" width="13.42578125" style="12" customWidth="1"/>
    <col min="5" max="5" width="11.85546875" style="12" bestFit="1" customWidth="1"/>
    <col min="6" max="6" width="14" style="12" customWidth="1"/>
    <col min="7" max="7" width="12.28515625" style="12" customWidth="1"/>
    <col min="8" max="8" width="14" style="12" customWidth="1"/>
    <col min="9" max="9" width="12.85546875" style="12" customWidth="1"/>
    <col min="10" max="10" width="14" style="12" customWidth="1"/>
    <col min="11" max="11" width="6.5703125" style="12" customWidth="1"/>
    <col min="12" max="16384" width="11.42578125" style="12"/>
  </cols>
  <sheetData>
    <row r="1" spans="2:10">
      <c r="B1" s="12" t="s">
        <v>40</v>
      </c>
    </row>
    <row r="2" spans="2:10">
      <c r="B2" s="12" t="s">
        <v>49</v>
      </c>
    </row>
    <row r="3" spans="2:10">
      <c r="B3" s="12" t="s">
        <v>29</v>
      </c>
      <c r="I3" s="75" t="s">
        <v>41</v>
      </c>
    </row>
    <row r="4" spans="2:10">
      <c r="B4" s="12">
        <v>10</v>
      </c>
      <c r="C4" s="12" t="s">
        <v>32</v>
      </c>
      <c r="I4" s="75"/>
      <c r="J4" s="69" t="s">
        <v>116</v>
      </c>
    </row>
    <row r="5" spans="2:10">
      <c r="B5" s="12">
        <v>5</v>
      </c>
      <c r="C5" s="12" t="s">
        <v>33</v>
      </c>
      <c r="I5" s="75"/>
    </row>
    <row r="7" spans="2:10" ht="13.5" thickBot="1">
      <c r="B7" s="12" t="s">
        <v>27</v>
      </c>
    </row>
    <row r="8" spans="2:10">
      <c r="B8" s="13" t="s">
        <v>0</v>
      </c>
      <c r="C8" s="14"/>
      <c r="D8" s="14"/>
      <c r="E8" s="14"/>
      <c r="F8" s="14"/>
      <c r="G8" s="14"/>
      <c r="H8" s="15"/>
    </row>
    <row r="9" spans="2:10">
      <c r="B9" s="16" t="s">
        <v>1</v>
      </c>
      <c r="C9" s="17"/>
      <c r="D9" s="17"/>
      <c r="E9" s="17" t="s">
        <v>2</v>
      </c>
      <c r="F9" s="17"/>
      <c r="G9" s="17" t="s">
        <v>3</v>
      </c>
      <c r="H9" s="18">
        <v>123</v>
      </c>
    </row>
    <row r="10" spans="2:10">
      <c r="B10" s="16"/>
      <c r="C10" s="17"/>
      <c r="D10" s="17"/>
      <c r="E10" s="17"/>
      <c r="F10" s="17"/>
      <c r="G10" s="17"/>
      <c r="H10" s="18"/>
    </row>
    <row r="11" spans="2:10">
      <c r="B11" s="19" t="s">
        <v>4</v>
      </c>
      <c r="C11" s="20" t="s">
        <v>5</v>
      </c>
      <c r="D11" s="20" t="s">
        <v>6</v>
      </c>
      <c r="E11" s="20" t="s">
        <v>7</v>
      </c>
      <c r="F11" s="20" t="s">
        <v>8</v>
      </c>
      <c r="G11" s="20" t="s">
        <v>9</v>
      </c>
      <c r="H11" s="21" t="s">
        <v>10</v>
      </c>
    </row>
    <row r="12" spans="2:10">
      <c r="B12" s="16">
        <v>1</v>
      </c>
      <c r="C12" s="17">
        <v>123</v>
      </c>
      <c r="D12" s="17">
        <v>200</v>
      </c>
      <c r="E12" s="17" t="s">
        <v>28</v>
      </c>
      <c r="F12" s="22">
        <v>84</v>
      </c>
      <c r="G12" s="23">
        <v>0</v>
      </c>
      <c r="H12" s="24">
        <f>ROUND(D12*F12*(1-G12),2)</f>
        <v>16800</v>
      </c>
    </row>
    <row r="13" spans="2:10">
      <c r="B13" s="16"/>
      <c r="C13" s="17"/>
      <c r="D13" s="17"/>
      <c r="E13" s="17"/>
      <c r="F13" s="22"/>
      <c r="G13" s="23"/>
      <c r="H13" s="24"/>
    </row>
    <row r="14" spans="2:10">
      <c r="B14" s="19" t="s">
        <v>11</v>
      </c>
      <c r="C14" s="25" t="s">
        <v>12</v>
      </c>
      <c r="D14" s="20" t="s">
        <v>13</v>
      </c>
      <c r="E14" s="20" t="s">
        <v>14</v>
      </c>
      <c r="F14" s="20" t="s">
        <v>15</v>
      </c>
      <c r="G14" s="20" t="s">
        <v>16</v>
      </c>
      <c r="H14" s="21" t="s">
        <v>17</v>
      </c>
    </row>
    <row r="15" spans="2:10">
      <c r="B15" s="26">
        <f>H12+H13</f>
        <v>16800</v>
      </c>
      <c r="C15" s="27">
        <v>0.05</v>
      </c>
      <c r="D15" s="22">
        <f>ROUND(B15*(1-C15),2)</f>
        <v>15960</v>
      </c>
      <c r="E15" s="27">
        <v>0.03</v>
      </c>
      <c r="F15" s="28">
        <f>ROUND(D15*(1-E15),2)</f>
        <v>15481.2</v>
      </c>
      <c r="G15" s="28">
        <v>400</v>
      </c>
      <c r="H15" s="24">
        <v>80</v>
      </c>
    </row>
    <row r="16" spans="2:10">
      <c r="B16" s="16"/>
      <c r="C16" s="17"/>
      <c r="D16" s="17"/>
      <c r="E16" s="17"/>
      <c r="F16" s="17"/>
      <c r="G16" s="17"/>
      <c r="H16" s="18"/>
    </row>
    <row r="17" spans="2:13">
      <c r="B17" s="16" t="s">
        <v>18</v>
      </c>
      <c r="C17" s="29">
        <v>0.19</v>
      </c>
      <c r="D17" s="71" t="s">
        <v>19</v>
      </c>
      <c r="E17" s="72"/>
      <c r="F17" s="17"/>
      <c r="G17" s="17"/>
      <c r="H17" s="18"/>
    </row>
    <row r="18" spans="2:13">
      <c r="B18" s="26">
        <f>ROUND(F15+G15+H15,2)</f>
        <v>15961.2</v>
      </c>
      <c r="C18" s="17">
        <f>ROUND(B18*C17,2)</f>
        <v>3032.63</v>
      </c>
      <c r="D18" s="73">
        <f>B18+C18</f>
        <v>18993.830000000002</v>
      </c>
      <c r="E18" s="74"/>
      <c r="F18" s="17"/>
      <c r="G18" s="17"/>
      <c r="H18" s="18"/>
    </row>
    <row r="19" spans="2:13">
      <c r="B19" s="16" t="s">
        <v>30</v>
      </c>
      <c r="C19" s="17" t="s">
        <v>31</v>
      </c>
      <c r="D19" s="17"/>
      <c r="E19" s="17"/>
      <c r="F19" s="17"/>
      <c r="G19" s="17"/>
      <c r="H19" s="18"/>
    </row>
    <row r="20" spans="2:13" ht="13.5" thickBot="1">
      <c r="B20" s="30" t="s">
        <v>20</v>
      </c>
      <c r="C20" s="31" t="s">
        <v>108</v>
      </c>
      <c r="D20" s="31"/>
      <c r="E20" s="31"/>
      <c r="F20" s="31"/>
      <c r="G20" s="31"/>
      <c r="H20" s="32"/>
    </row>
    <row r="21" spans="2:13">
      <c r="H21" s="42" t="s">
        <v>97</v>
      </c>
      <c r="I21" s="42"/>
      <c r="J21" s="68" t="s">
        <v>114</v>
      </c>
    </row>
    <row r="22" spans="2:13">
      <c r="B22" s="12" t="s">
        <v>21</v>
      </c>
      <c r="H22" s="42" t="s">
        <v>98</v>
      </c>
      <c r="I22" s="42"/>
      <c r="J22" s="42">
        <v>200</v>
      </c>
    </row>
    <row r="23" spans="2:13">
      <c r="B23" s="33" t="s">
        <v>22</v>
      </c>
      <c r="C23" s="34" t="s">
        <v>23</v>
      </c>
      <c r="D23" s="34" t="s">
        <v>24</v>
      </c>
      <c r="E23" s="35" t="s">
        <v>25</v>
      </c>
      <c r="F23" s="35" t="s">
        <v>26</v>
      </c>
      <c r="H23" s="42" t="s">
        <v>90</v>
      </c>
      <c r="I23" s="63">
        <f>F12</f>
        <v>84</v>
      </c>
      <c r="J23" s="63">
        <f>I23*J22</f>
        <v>16800</v>
      </c>
    </row>
    <row r="24" spans="2:13">
      <c r="B24" s="33">
        <f>H9</f>
        <v>123</v>
      </c>
      <c r="C24" s="36">
        <v>141</v>
      </c>
      <c r="D24" s="36">
        <v>171</v>
      </c>
      <c r="E24" s="37">
        <f>C18</f>
        <v>3032.63</v>
      </c>
      <c r="F24" s="37">
        <f>D18</f>
        <v>18993.830000000002</v>
      </c>
      <c r="H24" s="64" t="s">
        <v>91</v>
      </c>
      <c r="I24" s="65">
        <f>1-(1-C15)*(1-E15)</f>
        <v>7.8500000000000014E-2</v>
      </c>
      <c r="J24" s="63">
        <f>J23*I24</f>
        <v>1318.8000000000002</v>
      </c>
    </row>
    <row r="25" spans="2:13">
      <c r="B25" s="33"/>
      <c r="C25" s="36">
        <v>301</v>
      </c>
      <c r="D25" s="36"/>
      <c r="E25" s="37">
        <f>F15</f>
        <v>15481.2</v>
      </c>
      <c r="F25" s="37"/>
      <c r="H25" s="64" t="s">
        <v>92</v>
      </c>
      <c r="I25" s="42"/>
      <c r="J25" s="63">
        <f>J23-J24</f>
        <v>15481.2</v>
      </c>
      <c r="K25" s="12" t="s">
        <v>99</v>
      </c>
    </row>
    <row r="26" spans="2:13">
      <c r="B26" s="33"/>
      <c r="C26" s="36">
        <v>302</v>
      </c>
      <c r="D26" s="36"/>
      <c r="E26" s="37">
        <f>G15+H15</f>
        <v>480</v>
      </c>
      <c r="F26" s="37"/>
      <c r="H26" s="64" t="s">
        <v>93</v>
      </c>
      <c r="I26" s="43">
        <v>0.02</v>
      </c>
      <c r="J26" s="63">
        <f>J25*I26</f>
        <v>309.62400000000002</v>
      </c>
    </row>
    <row r="27" spans="2:13">
      <c r="H27" s="64" t="s">
        <v>94</v>
      </c>
      <c r="I27" s="42"/>
      <c r="J27" s="63">
        <f>J25-J26</f>
        <v>15171.576000000001</v>
      </c>
    </row>
    <row r="28" spans="2:13">
      <c r="C28" s="66" t="s">
        <v>118</v>
      </c>
      <c r="H28" s="64" t="s">
        <v>95</v>
      </c>
      <c r="I28" s="63">
        <f>G15+H15</f>
        <v>480</v>
      </c>
      <c r="J28" s="63">
        <f>I28</f>
        <v>480</v>
      </c>
      <c r="K28" s="12" t="s">
        <v>107</v>
      </c>
    </row>
    <row r="29" spans="2:13">
      <c r="H29" s="64" t="s">
        <v>96</v>
      </c>
      <c r="I29" s="42"/>
      <c r="J29" s="63">
        <f>J27+J28</f>
        <v>15651.576000000001</v>
      </c>
    </row>
    <row r="30" spans="2:13">
      <c r="H30" s="42"/>
      <c r="I30" s="42"/>
      <c r="J30" s="63">
        <f>J29/J22</f>
        <v>78.25788</v>
      </c>
      <c r="K30" s="46"/>
      <c r="L30" s="45"/>
      <c r="M30" s="45"/>
    </row>
    <row r="31" spans="2:13">
      <c r="K31" s="46"/>
      <c r="L31" s="45"/>
      <c r="M31" s="45"/>
    </row>
    <row r="32" spans="2:13">
      <c r="B32" s="12" t="s">
        <v>34</v>
      </c>
      <c r="E32" s="39"/>
    </row>
    <row r="33" spans="2:10">
      <c r="B33" s="12" t="s">
        <v>35</v>
      </c>
      <c r="I33" s="76" t="s">
        <v>42</v>
      </c>
    </row>
    <row r="34" spans="2:10">
      <c r="B34" s="12" t="s">
        <v>36</v>
      </c>
      <c r="I34" s="75"/>
      <c r="J34" s="69" t="s">
        <v>116</v>
      </c>
    </row>
    <row r="35" spans="2:10">
      <c r="B35" s="12" t="s">
        <v>122</v>
      </c>
      <c r="I35" s="75"/>
    </row>
    <row r="36" spans="2:10">
      <c r="I36" s="75"/>
    </row>
    <row r="37" spans="2:10" ht="13.5" thickBot="1">
      <c r="B37" s="12" t="s">
        <v>123</v>
      </c>
    </row>
    <row r="38" spans="2:10">
      <c r="B38" s="13" t="s">
        <v>0</v>
      </c>
      <c r="C38" s="14"/>
      <c r="D38" s="14"/>
      <c r="E38" s="14"/>
      <c r="F38" s="14"/>
      <c r="G38" s="14"/>
      <c r="H38" s="15"/>
    </row>
    <row r="39" spans="2:10">
      <c r="B39" s="16" t="s">
        <v>1</v>
      </c>
      <c r="C39" s="17"/>
      <c r="D39" s="17"/>
      <c r="E39" s="17" t="s">
        <v>124</v>
      </c>
      <c r="F39" s="17"/>
      <c r="G39" s="17" t="s">
        <v>3</v>
      </c>
      <c r="H39" s="18" t="s">
        <v>38</v>
      </c>
    </row>
    <row r="40" spans="2:10">
      <c r="B40" s="16"/>
      <c r="C40" s="17"/>
      <c r="D40" s="17"/>
      <c r="E40" s="17"/>
      <c r="F40" s="17"/>
      <c r="G40" s="17"/>
      <c r="H40" s="18"/>
    </row>
    <row r="41" spans="2:10">
      <c r="B41" s="19" t="s">
        <v>4</v>
      </c>
      <c r="C41" s="20" t="s">
        <v>5</v>
      </c>
      <c r="D41" s="20" t="s">
        <v>6</v>
      </c>
      <c r="E41" s="20" t="s">
        <v>7</v>
      </c>
      <c r="F41" s="20" t="s">
        <v>8</v>
      </c>
      <c r="G41" s="20" t="s">
        <v>9</v>
      </c>
      <c r="H41" s="21" t="s">
        <v>10</v>
      </c>
    </row>
    <row r="42" spans="2:10">
      <c r="B42" s="16">
        <v>1</v>
      </c>
      <c r="C42" s="17">
        <v>123</v>
      </c>
      <c r="D42" s="17">
        <v>10</v>
      </c>
      <c r="E42" s="17" t="s">
        <v>28</v>
      </c>
      <c r="F42" s="22">
        <v>84</v>
      </c>
      <c r="G42" s="23">
        <v>0.88</v>
      </c>
      <c r="H42" s="24">
        <f>ROUND(D42*F42*(1-G42),2)</f>
        <v>100.8</v>
      </c>
    </row>
    <row r="43" spans="2:10">
      <c r="B43" s="16"/>
      <c r="C43" s="17"/>
      <c r="D43" s="17"/>
      <c r="E43" s="17"/>
      <c r="F43" s="22"/>
      <c r="G43" s="23"/>
      <c r="H43" s="24"/>
    </row>
    <row r="44" spans="2:10">
      <c r="B44" s="19" t="s">
        <v>11</v>
      </c>
      <c r="C44" s="25" t="s">
        <v>12</v>
      </c>
      <c r="D44" s="20" t="s">
        <v>13</v>
      </c>
      <c r="E44" s="20" t="s">
        <v>14</v>
      </c>
      <c r="F44" s="20" t="s">
        <v>15</v>
      </c>
      <c r="G44" s="20" t="s">
        <v>16</v>
      </c>
      <c r="H44" s="21" t="s">
        <v>17</v>
      </c>
    </row>
    <row r="45" spans="2:10">
      <c r="B45" s="26">
        <f>H42+H43</f>
        <v>100.8</v>
      </c>
      <c r="C45" s="27">
        <v>0.05</v>
      </c>
      <c r="D45" s="22">
        <f>ROUND(B45*(1-C45),2)</f>
        <v>95.76</v>
      </c>
      <c r="E45" s="27">
        <v>0.03</v>
      </c>
      <c r="F45" s="28">
        <f>ROUND(D45*(1-E45),2)</f>
        <v>92.89</v>
      </c>
      <c r="G45" s="28">
        <v>0</v>
      </c>
      <c r="H45" s="24">
        <v>0</v>
      </c>
    </row>
    <row r="46" spans="2:10">
      <c r="B46" s="16"/>
      <c r="C46" s="17"/>
      <c r="D46" s="17"/>
      <c r="E46" s="17"/>
      <c r="F46" s="17"/>
      <c r="G46" s="17"/>
      <c r="H46" s="18"/>
    </row>
    <row r="47" spans="2:10">
      <c r="B47" s="16" t="s">
        <v>18</v>
      </c>
      <c r="C47" s="29">
        <v>0.19</v>
      </c>
      <c r="D47" s="71" t="s">
        <v>19</v>
      </c>
      <c r="E47" s="72"/>
      <c r="F47" s="17"/>
      <c r="G47" s="17"/>
      <c r="H47" s="18"/>
    </row>
    <row r="48" spans="2:10">
      <c r="B48" s="26">
        <f>ROUND(F45+G45+H45,2)</f>
        <v>92.89</v>
      </c>
      <c r="C48" s="17">
        <f>ROUND(B48*C47,2)</f>
        <v>17.649999999999999</v>
      </c>
      <c r="D48" s="73">
        <f>B48+C48</f>
        <v>110.53999999999999</v>
      </c>
      <c r="E48" s="74"/>
      <c r="F48" s="17"/>
      <c r="G48" s="17"/>
      <c r="H48" s="18"/>
    </row>
    <row r="49" spans="2:8">
      <c r="B49" s="16" t="s">
        <v>30</v>
      </c>
      <c r="C49" s="17" t="s">
        <v>31</v>
      </c>
      <c r="D49" s="17"/>
      <c r="E49" s="17"/>
      <c r="F49" s="17"/>
      <c r="G49" s="17"/>
      <c r="H49" s="18"/>
    </row>
    <row r="50" spans="2:8" ht="13.5" thickBot="1">
      <c r="B50" s="30" t="s">
        <v>20</v>
      </c>
      <c r="C50" s="31"/>
      <c r="D50" s="31"/>
      <c r="E50" s="31"/>
      <c r="F50" s="31"/>
      <c r="G50" s="31"/>
      <c r="H50" s="32"/>
    </row>
    <row r="51" spans="2:8">
      <c r="B51" s="17" t="s">
        <v>125</v>
      </c>
      <c r="C51" s="17"/>
      <c r="D51" s="17"/>
      <c r="E51" s="17"/>
      <c r="F51" s="17"/>
      <c r="G51" s="17"/>
      <c r="H51" s="17"/>
    </row>
    <row r="52" spans="2:8">
      <c r="B52" s="17" t="s">
        <v>126</v>
      </c>
      <c r="C52" s="17"/>
      <c r="D52" s="17"/>
      <c r="E52" s="17"/>
      <c r="F52" s="17"/>
      <c r="G52" s="17"/>
      <c r="H52" s="17"/>
    </row>
    <row r="53" spans="2:8">
      <c r="G53" s="41" t="s">
        <v>43</v>
      </c>
      <c r="H53" s="44">
        <f>E25/D12</f>
        <v>77.406000000000006</v>
      </c>
    </row>
    <row r="54" spans="2:8">
      <c r="B54" s="12" t="s">
        <v>21</v>
      </c>
      <c r="G54" s="42"/>
      <c r="H54" s="41" t="s">
        <v>89</v>
      </c>
    </row>
    <row r="55" spans="2:8">
      <c r="B55" s="33" t="s">
        <v>22</v>
      </c>
      <c r="C55" s="34" t="s">
        <v>23</v>
      </c>
      <c r="D55" s="34" t="s">
        <v>24</v>
      </c>
      <c r="E55" s="35" t="s">
        <v>25</v>
      </c>
      <c r="F55" s="35" t="s">
        <v>26</v>
      </c>
      <c r="G55" s="41"/>
      <c r="H55" s="43">
        <v>0.12</v>
      </c>
    </row>
    <row r="56" spans="2:8">
      <c r="B56" s="33" t="str">
        <f>H39</f>
        <v>1/123</v>
      </c>
      <c r="C56" s="36">
        <v>171</v>
      </c>
      <c r="D56" s="36">
        <v>141</v>
      </c>
      <c r="E56" s="37">
        <f>D48</f>
        <v>110.53999999999999</v>
      </c>
      <c r="F56" s="37">
        <f>C48</f>
        <v>17.649999999999999</v>
      </c>
      <c r="G56" s="41" t="s">
        <v>45</v>
      </c>
      <c r="H56" s="44">
        <f>H53*H55</f>
        <v>9.2887199999999996</v>
      </c>
    </row>
    <row r="57" spans="2:8">
      <c r="B57" s="33"/>
      <c r="C57" s="36"/>
      <c r="D57" s="36">
        <v>306</v>
      </c>
      <c r="E57" s="37"/>
      <c r="F57" s="37">
        <f>F45</f>
        <v>92.89</v>
      </c>
      <c r="G57" s="41"/>
      <c r="H57" s="44">
        <f>H53-H56</f>
        <v>68.117280000000008</v>
      </c>
    </row>
    <row r="58" spans="2:8">
      <c r="B58" s="33"/>
      <c r="C58" s="36"/>
      <c r="D58" s="36"/>
      <c r="E58" s="37"/>
      <c r="F58" s="37"/>
    </row>
    <row r="59" spans="2:8">
      <c r="C59" s="66" t="s">
        <v>118</v>
      </c>
      <c r="G59" s="41" t="s">
        <v>127</v>
      </c>
      <c r="H59" s="44">
        <f>F45/D42</f>
        <v>9.2889999999999997</v>
      </c>
    </row>
    <row r="60" spans="2:8" ht="13.5" thickBot="1">
      <c r="G60" s="42"/>
      <c r="H60" s="41" t="s">
        <v>44</v>
      </c>
    </row>
    <row r="61" spans="2:8">
      <c r="B61" s="13" t="s">
        <v>0</v>
      </c>
      <c r="C61" s="14"/>
      <c r="D61" s="14"/>
      <c r="E61" s="14"/>
      <c r="F61" s="14"/>
      <c r="G61" s="14"/>
      <c r="H61" s="15"/>
    </row>
    <row r="62" spans="2:8">
      <c r="B62" s="16" t="s">
        <v>1</v>
      </c>
      <c r="C62" s="17"/>
      <c r="D62" s="17"/>
      <c r="E62" s="17" t="s">
        <v>124</v>
      </c>
      <c r="F62" s="17"/>
      <c r="G62" s="17" t="s">
        <v>3</v>
      </c>
      <c r="H62" s="18" t="s">
        <v>39</v>
      </c>
    </row>
    <row r="63" spans="2:8">
      <c r="B63" s="16"/>
      <c r="C63" s="17"/>
      <c r="D63" s="17"/>
      <c r="E63" s="17"/>
      <c r="F63" s="17"/>
      <c r="G63" s="17"/>
      <c r="H63" s="18"/>
    </row>
    <row r="64" spans="2:8">
      <c r="B64" s="19" t="s">
        <v>4</v>
      </c>
      <c r="C64" s="20" t="s">
        <v>5</v>
      </c>
      <c r="D64" s="20" t="s">
        <v>6</v>
      </c>
      <c r="E64" s="20" t="s">
        <v>7</v>
      </c>
      <c r="F64" s="20" t="s">
        <v>8</v>
      </c>
      <c r="G64" s="20" t="s">
        <v>9</v>
      </c>
      <c r="H64" s="21" t="s">
        <v>10</v>
      </c>
    </row>
    <row r="65" spans="2:8">
      <c r="B65" s="16">
        <v>1</v>
      </c>
      <c r="C65" s="17">
        <v>123</v>
      </c>
      <c r="D65" s="17">
        <v>5</v>
      </c>
      <c r="E65" s="17" t="s">
        <v>28</v>
      </c>
      <c r="F65" s="22">
        <v>84</v>
      </c>
      <c r="G65" s="23">
        <v>0</v>
      </c>
      <c r="H65" s="24">
        <f>ROUND(D65*F65*(1-G65),2)</f>
        <v>420</v>
      </c>
    </row>
    <row r="66" spans="2:8">
      <c r="B66" s="16"/>
      <c r="C66" s="17"/>
      <c r="D66" s="17"/>
      <c r="E66" s="17"/>
      <c r="F66" s="22"/>
      <c r="G66" s="23"/>
      <c r="H66" s="24"/>
    </row>
    <row r="67" spans="2:8">
      <c r="B67" s="19" t="s">
        <v>11</v>
      </c>
      <c r="C67" s="25" t="s">
        <v>12</v>
      </c>
      <c r="D67" s="20" t="s">
        <v>13</v>
      </c>
      <c r="E67" s="20" t="s">
        <v>14</v>
      </c>
      <c r="F67" s="20" t="s">
        <v>15</v>
      </c>
      <c r="G67" s="20" t="s">
        <v>16</v>
      </c>
      <c r="H67" s="21" t="s">
        <v>17</v>
      </c>
    </row>
    <row r="68" spans="2:8">
      <c r="B68" s="26">
        <f>H65+H66</f>
        <v>420</v>
      </c>
      <c r="C68" s="27">
        <v>0.05</v>
      </c>
      <c r="D68" s="22">
        <f>ROUND(B68*(1-C68),2)</f>
        <v>399</v>
      </c>
      <c r="E68" s="27">
        <v>0.03</v>
      </c>
      <c r="F68" s="28">
        <f>ROUND(D68*(1-E68),2)</f>
        <v>387.03</v>
      </c>
      <c r="G68" s="28">
        <v>0</v>
      </c>
      <c r="H68" s="24">
        <v>0</v>
      </c>
    </row>
    <row r="69" spans="2:8">
      <c r="B69" s="16"/>
      <c r="C69" s="17"/>
      <c r="D69" s="17"/>
      <c r="E69" s="17"/>
      <c r="F69" s="17"/>
      <c r="G69" s="17"/>
      <c r="H69" s="18"/>
    </row>
    <row r="70" spans="2:8">
      <c r="B70" s="16" t="s">
        <v>18</v>
      </c>
      <c r="C70" s="29">
        <v>0.19</v>
      </c>
      <c r="D70" s="71" t="s">
        <v>19</v>
      </c>
      <c r="E70" s="72"/>
      <c r="F70" s="17"/>
      <c r="G70" s="17"/>
      <c r="H70" s="18"/>
    </row>
    <row r="71" spans="2:8">
      <c r="B71" s="26">
        <f>ROUND(F68+G68+H68,2)</f>
        <v>387.03</v>
      </c>
      <c r="C71" s="17">
        <f>ROUND(B71*C70,2)</f>
        <v>73.540000000000006</v>
      </c>
      <c r="D71" s="73">
        <f>B71+C71</f>
        <v>460.57</v>
      </c>
      <c r="E71" s="74"/>
      <c r="F71" s="17"/>
      <c r="G71" s="17"/>
      <c r="H71" s="18"/>
    </row>
    <row r="72" spans="2:8">
      <c r="B72" s="16" t="s">
        <v>30</v>
      </c>
      <c r="C72" s="17" t="s">
        <v>31</v>
      </c>
      <c r="D72" s="17"/>
      <c r="E72" s="17"/>
      <c r="F72" s="17"/>
      <c r="G72" s="17"/>
      <c r="H72" s="18"/>
    </row>
    <row r="73" spans="2:8" ht="13.5" thickBot="1">
      <c r="B73" s="30" t="s">
        <v>20</v>
      </c>
      <c r="C73" s="31"/>
      <c r="D73" s="31"/>
      <c r="E73" s="31"/>
      <c r="F73" s="31"/>
      <c r="G73" s="31"/>
      <c r="H73" s="32"/>
    </row>
    <row r="75" spans="2:8">
      <c r="B75" s="12" t="s">
        <v>21</v>
      </c>
    </row>
    <row r="76" spans="2:8">
      <c r="B76" s="33" t="s">
        <v>22</v>
      </c>
      <c r="C76" s="34" t="s">
        <v>23</v>
      </c>
      <c r="D76" s="34" t="s">
        <v>24</v>
      </c>
      <c r="E76" s="35" t="s">
        <v>25</v>
      </c>
      <c r="F76" s="35" t="s">
        <v>26</v>
      </c>
      <c r="G76" s="66" t="s">
        <v>118</v>
      </c>
    </row>
    <row r="77" spans="2:8">
      <c r="B77" s="33" t="str">
        <f>H62</f>
        <v>2/123</v>
      </c>
      <c r="C77" s="36">
        <v>171</v>
      </c>
      <c r="D77" s="36">
        <v>141</v>
      </c>
      <c r="E77" s="37">
        <f>D71</f>
        <v>460.57</v>
      </c>
      <c r="F77" s="37">
        <f>C71</f>
        <v>73.540000000000006</v>
      </c>
    </row>
    <row r="78" spans="2:8">
      <c r="B78" s="33"/>
      <c r="C78" s="36"/>
      <c r="D78" s="36">
        <v>305</v>
      </c>
      <c r="E78" s="37"/>
      <c r="F78" s="37">
        <f>F68</f>
        <v>387.03</v>
      </c>
    </row>
    <row r="79" spans="2:8">
      <c r="B79" s="33"/>
      <c r="C79" s="36"/>
      <c r="D79" s="36"/>
      <c r="E79" s="37"/>
      <c r="F79" s="37"/>
    </row>
    <row r="81" spans="2:8" ht="13.5" thickBot="1">
      <c r="B81" s="12" t="s">
        <v>67</v>
      </c>
    </row>
    <row r="82" spans="2:8">
      <c r="B82" s="13" t="s">
        <v>0</v>
      </c>
      <c r="C82" s="14"/>
      <c r="D82" s="14"/>
      <c r="E82" s="14"/>
      <c r="F82" s="14"/>
      <c r="G82" s="14"/>
      <c r="H82" s="15"/>
    </row>
    <row r="83" spans="2:8">
      <c r="B83" s="16" t="s">
        <v>1</v>
      </c>
      <c r="C83" s="17"/>
      <c r="D83" s="17"/>
      <c r="E83" s="17" t="s">
        <v>124</v>
      </c>
      <c r="F83" s="17"/>
      <c r="G83" s="17" t="s">
        <v>3</v>
      </c>
      <c r="H83" s="18" t="s">
        <v>64</v>
      </c>
    </row>
    <row r="84" spans="2:8">
      <c r="B84" s="16"/>
      <c r="C84" s="17"/>
      <c r="D84" s="17"/>
      <c r="E84" s="17"/>
      <c r="F84" s="17"/>
      <c r="G84" s="17"/>
      <c r="H84" s="18"/>
    </row>
    <row r="85" spans="2:8">
      <c r="B85" s="19" t="s">
        <v>4</v>
      </c>
      <c r="C85" s="20" t="s">
        <v>5</v>
      </c>
      <c r="D85" s="20" t="s">
        <v>6</v>
      </c>
      <c r="E85" s="20" t="s">
        <v>7</v>
      </c>
      <c r="F85" s="20" t="s">
        <v>8</v>
      </c>
      <c r="G85" s="20" t="s">
        <v>9</v>
      </c>
      <c r="H85" s="21" t="s">
        <v>10</v>
      </c>
    </row>
    <row r="86" spans="2:8">
      <c r="B86" s="16">
        <v>1</v>
      </c>
      <c r="C86" s="17">
        <v>123</v>
      </c>
      <c r="D86" s="17">
        <v>20</v>
      </c>
      <c r="E86" s="17" t="s">
        <v>50</v>
      </c>
      <c r="F86" s="22">
        <v>12.5</v>
      </c>
      <c r="G86" s="23">
        <v>0</v>
      </c>
      <c r="H86" s="24">
        <f>ROUND(D86*F86*(1-G86),2)</f>
        <v>250</v>
      </c>
    </row>
    <row r="87" spans="2:8">
      <c r="B87" s="16"/>
      <c r="C87" s="17"/>
      <c r="D87" s="17"/>
      <c r="E87" s="17"/>
      <c r="F87" s="22"/>
      <c r="G87" s="23"/>
      <c r="H87" s="24"/>
    </row>
    <row r="88" spans="2:8">
      <c r="B88" s="19" t="s">
        <v>11</v>
      </c>
      <c r="C88" s="25" t="s">
        <v>12</v>
      </c>
      <c r="D88" s="20" t="s">
        <v>13</v>
      </c>
      <c r="E88" s="20" t="s">
        <v>14</v>
      </c>
      <c r="F88" s="20" t="s">
        <v>15</v>
      </c>
      <c r="G88" s="20" t="s">
        <v>16</v>
      </c>
      <c r="H88" s="21" t="s">
        <v>17</v>
      </c>
    </row>
    <row r="89" spans="2:8">
      <c r="B89" s="26">
        <f>H86+H87</f>
        <v>250</v>
      </c>
      <c r="C89" s="27">
        <v>0</v>
      </c>
      <c r="D89" s="22">
        <f>ROUND(B89*(1-C89),2)</f>
        <v>250</v>
      </c>
      <c r="E89" s="27">
        <v>0</v>
      </c>
      <c r="F89" s="28">
        <f>ROUND(D89*(1-E89),2)</f>
        <v>250</v>
      </c>
      <c r="G89" s="28">
        <v>0</v>
      </c>
      <c r="H89" s="24">
        <v>0</v>
      </c>
    </row>
    <row r="90" spans="2:8">
      <c r="B90" s="16"/>
      <c r="C90" s="17"/>
      <c r="D90" s="17"/>
      <c r="E90" s="17"/>
      <c r="F90" s="17"/>
      <c r="G90" s="17"/>
      <c r="H90" s="18"/>
    </row>
    <row r="91" spans="2:8">
      <c r="B91" s="16" t="s">
        <v>18</v>
      </c>
      <c r="C91" s="29">
        <v>0.19</v>
      </c>
      <c r="D91" s="71" t="s">
        <v>19</v>
      </c>
      <c r="E91" s="72"/>
      <c r="F91" s="17"/>
      <c r="G91" s="17"/>
      <c r="H91" s="18"/>
    </row>
    <row r="92" spans="2:8">
      <c r="B92" s="26">
        <f>ROUND(F89+G89+H89,2)</f>
        <v>250</v>
      </c>
      <c r="C92" s="17">
        <f>ROUND(B92*C91,2)</f>
        <v>47.5</v>
      </c>
      <c r="D92" s="73">
        <f>B92+C92</f>
        <v>297.5</v>
      </c>
      <c r="E92" s="74"/>
      <c r="F92" s="17"/>
      <c r="G92" s="17"/>
      <c r="H92" s="18"/>
    </row>
    <row r="93" spans="2:8">
      <c r="B93" s="16" t="s">
        <v>30</v>
      </c>
      <c r="C93" s="17" t="s">
        <v>31</v>
      </c>
      <c r="D93" s="17"/>
      <c r="E93" s="17"/>
      <c r="F93" s="17"/>
      <c r="G93" s="17"/>
      <c r="H93" s="18"/>
    </row>
    <row r="94" spans="2:8" ht="13.5" thickBot="1">
      <c r="B94" s="30" t="s">
        <v>20</v>
      </c>
      <c r="C94" s="31"/>
      <c r="D94" s="31"/>
      <c r="E94" s="31"/>
      <c r="F94" s="31"/>
      <c r="G94" s="31"/>
      <c r="H94" s="32"/>
    </row>
    <row r="96" spans="2:8">
      <c r="B96" s="12" t="s">
        <v>21</v>
      </c>
    </row>
    <row r="97" spans="2:9">
      <c r="B97" s="33" t="s">
        <v>22</v>
      </c>
      <c r="C97" s="34" t="s">
        <v>23</v>
      </c>
      <c r="D97" s="34" t="s">
        <v>24</v>
      </c>
      <c r="E97" s="35" t="s">
        <v>25</v>
      </c>
      <c r="F97" s="35" t="s">
        <v>26</v>
      </c>
      <c r="G97" s="66" t="s">
        <v>118</v>
      </c>
    </row>
    <row r="98" spans="2:9">
      <c r="B98" s="33" t="str">
        <f>H83</f>
        <v>3/123</v>
      </c>
      <c r="C98" s="36">
        <v>171</v>
      </c>
      <c r="D98" s="36">
        <v>141</v>
      </c>
      <c r="E98" s="37">
        <f>D92</f>
        <v>297.5</v>
      </c>
      <c r="F98" s="37">
        <f>C92</f>
        <v>47.5</v>
      </c>
    </row>
    <row r="99" spans="2:9">
      <c r="B99" s="33"/>
      <c r="C99" s="36"/>
      <c r="D99" s="36">
        <v>302</v>
      </c>
      <c r="E99" s="37"/>
      <c r="F99" s="37">
        <f>F89</f>
        <v>250</v>
      </c>
    </row>
    <row r="100" spans="2:9">
      <c r="B100" s="33"/>
      <c r="C100" s="36"/>
      <c r="D100" s="36"/>
      <c r="E100" s="37"/>
      <c r="F100" s="37"/>
    </row>
    <row r="102" spans="2:9">
      <c r="B102" s="12" t="s">
        <v>51</v>
      </c>
    </row>
    <row r="104" spans="2:9">
      <c r="B104" s="12" t="s">
        <v>46</v>
      </c>
      <c r="C104" s="12" t="s">
        <v>47</v>
      </c>
      <c r="D104" s="45">
        <f>D18</f>
        <v>18993.830000000002</v>
      </c>
      <c r="F104" s="12" t="s">
        <v>103</v>
      </c>
      <c r="H104" s="45">
        <f>E26</f>
        <v>480</v>
      </c>
    </row>
    <row r="105" spans="2:9">
      <c r="C105" s="46" t="s">
        <v>128</v>
      </c>
      <c r="D105" s="45">
        <f>D48</f>
        <v>110.53999999999999</v>
      </c>
      <c r="F105" s="46" t="s">
        <v>130</v>
      </c>
      <c r="H105" s="53">
        <f>F99</f>
        <v>250</v>
      </c>
    </row>
    <row r="106" spans="2:9">
      <c r="C106" s="46" t="s">
        <v>129</v>
      </c>
      <c r="D106" s="45">
        <f>D71</f>
        <v>460.57</v>
      </c>
      <c r="H106" s="45">
        <f>H104-H105</f>
        <v>230</v>
      </c>
    </row>
    <row r="107" spans="2:9">
      <c r="C107" s="46" t="s">
        <v>130</v>
      </c>
      <c r="D107" s="45">
        <f>D92</f>
        <v>297.5</v>
      </c>
      <c r="G107" s="38">
        <v>0.19</v>
      </c>
      <c r="H107" s="45">
        <f>H106*G107</f>
        <v>43.7</v>
      </c>
    </row>
    <row r="108" spans="2:9">
      <c r="C108" s="46" t="s">
        <v>48</v>
      </c>
      <c r="D108" s="45">
        <f>D104-D105-D106-D107</f>
        <v>18125.22</v>
      </c>
      <c r="E108" s="12" t="s">
        <v>104</v>
      </c>
      <c r="F108" s="45">
        <f>D108-H108</f>
        <v>17851.52</v>
      </c>
      <c r="H108" s="45">
        <f>H106+H107</f>
        <v>273.7</v>
      </c>
    </row>
    <row r="110" spans="2:9" ht="13.5" thickBot="1">
      <c r="B110" s="12" t="s">
        <v>52</v>
      </c>
      <c r="G110" s="12" t="s">
        <v>112</v>
      </c>
    </row>
    <row r="111" spans="2:9" ht="15">
      <c r="B111" s="1" t="s">
        <v>53</v>
      </c>
      <c r="C111" s="2"/>
      <c r="D111" s="2" t="str">
        <f>B83</f>
        <v>Möbius  KG</v>
      </c>
      <c r="E111" s="3"/>
      <c r="I111" s="67" t="s">
        <v>113</v>
      </c>
    </row>
    <row r="112" spans="2:9" ht="15">
      <c r="B112" s="4"/>
      <c r="C112" s="5"/>
      <c r="D112" s="5" t="s">
        <v>54</v>
      </c>
      <c r="E112" s="6"/>
    </row>
    <row r="113" spans="2:10" ht="15">
      <c r="B113" s="4"/>
      <c r="C113"/>
      <c r="D113"/>
      <c r="E113" s="6"/>
    </row>
    <row r="114" spans="2:10" ht="15">
      <c r="B114" s="4" t="s">
        <v>55</v>
      </c>
      <c r="C114" s="5" t="s">
        <v>56</v>
      </c>
      <c r="D114" s="5" t="s">
        <v>57</v>
      </c>
      <c r="E114" s="6" t="s">
        <v>58</v>
      </c>
    </row>
    <row r="115" spans="2:10" ht="15">
      <c r="B115" s="7">
        <v>45678</v>
      </c>
      <c r="C115" s="8">
        <v>56</v>
      </c>
      <c r="D115" s="5"/>
      <c r="E115" s="47" t="s">
        <v>59</v>
      </c>
    </row>
    <row r="116" spans="2:10" ht="15">
      <c r="B116" s="4" t="s">
        <v>60</v>
      </c>
      <c r="C116" s="5" t="s">
        <v>61</v>
      </c>
      <c r="D116" s="5" t="s">
        <v>62</v>
      </c>
      <c r="E116" s="6" t="s">
        <v>37</v>
      </c>
    </row>
    <row r="117" spans="2:10" ht="15">
      <c r="B117" s="4">
        <v>456</v>
      </c>
      <c r="C117" s="48" t="s">
        <v>65</v>
      </c>
      <c r="D117" s="9">
        <f>F108*0.98+H108</f>
        <v>17768.189600000002</v>
      </c>
      <c r="E117" s="6"/>
    </row>
    <row r="118" spans="2:10" ht="15">
      <c r="B118" s="4"/>
      <c r="C118" s="50" t="s">
        <v>137</v>
      </c>
      <c r="D118" s="5"/>
      <c r="E118" s="6"/>
    </row>
    <row r="119" spans="2:10" ht="15.75" thickBot="1">
      <c r="B119" s="10" t="s">
        <v>63</v>
      </c>
      <c r="C119" s="11"/>
      <c r="D119" s="11"/>
      <c r="E119" s="49" t="s">
        <v>59</v>
      </c>
    </row>
    <row r="121" spans="2:10">
      <c r="B121" s="12" t="s">
        <v>21</v>
      </c>
      <c r="F121" s="66" t="s">
        <v>118</v>
      </c>
      <c r="G121" s="66"/>
    </row>
    <row r="122" spans="2:10">
      <c r="B122" s="33" t="s">
        <v>22</v>
      </c>
      <c r="C122" s="34" t="s">
        <v>23</v>
      </c>
      <c r="D122" s="34" t="s">
        <v>24</v>
      </c>
      <c r="E122" s="35" t="s">
        <v>25</v>
      </c>
      <c r="F122" s="35" t="s">
        <v>26</v>
      </c>
      <c r="H122" s="12" t="s">
        <v>43</v>
      </c>
    </row>
    <row r="123" spans="2:10">
      <c r="B123" s="33">
        <f>J26</f>
        <v>309.62400000000002</v>
      </c>
      <c r="C123" s="36">
        <v>171</v>
      </c>
      <c r="D123" s="36">
        <v>131</v>
      </c>
      <c r="E123" s="37">
        <f>D108</f>
        <v>18125.22</v>
      </c>
      <c r="F123" s="37">
        <f>D117</f>
        <v>17768.189600000002</v>
      </c>
      <c r="H123" s="39">
        <f>E123-F123</f>
        <v>357.03039999999964</v>
      </c>
      <c r="I123" s="38">
        <v>1.19</v>
      </c>
    </row>
    <row r="124" spans="2:10">
      <c r="B124" s="33"/>
      <c r="C124" s="36"/>
      <c r="D124" s="36">
        <v>141</v>
      </c>
      <c r="E124" s="37"/>
      <c r="F124" s="37">
        <f>H125</f>
        <v>57.000399999999672</v>
      </c>
      <c r="H124" s="12">
        <f>ROUND(H123/I123,2)</f>
        <v>300.02999999999997</v>
      </c>
      <c r="I124" s="38">
        <v>1</v>
      </c>
      <c r="J124" s="67" t="s">
        <v>110</v>
      </c>
    </row>
    <row r="125" spans="2:10">
      <c r="B125" s="33"/>
      <c r="C125" s="36"/>
      <c r="D125" s="36">
        <v>308</v>
      </c>
      <c r="E125" s="37"/>
      <c r="F125" s="37">
        <f>H124</f>
        <v>300.02999999999997</v>
      </c>
      <c r="H125" s="39">
        <f>H123-H124</f>
        <v>57.000399999999672</v>
      </c>
      <c r="I125" s="38">
        <v>0.19</v>
      </c>
      <c r="J125" s="67" t="s">
        <v>109</v>
      </c>
    </row>
    <row r="128" spans="2:10">
      <c r="B128" s="12" t="s">
        <v>66</v>
      </c>
    </row>
    <row r="129" spans="2:9">
      <c r="B129" s="12" t="s">
        <v>106</v>
      </c>
    </row>
    <row r="131" spans="2:9">
      <c r="B131" s="70" t="s">
        <v>68</v>
      </c>
      <c r="C131" s="70"/>
      <c r="D131" s="70"/>
      <c r="E131" s="70"/>
      <c r="G131" s="12">
        <v>171</v>
      </c>
      <c r="H131" s="12" t="s">
        <v>69</v>
      </c>
    </row>
    <row r="132" spans="2:9">
      <c r="B132" s="12" t="s">
        <v>133</v>
      </c>
      <c r="C132" s="58">
        <f>E56</f>
        <v>110.53999999999999</v>
      </c>
      <c r="D132" s="57" t="s">
        <v>80</v>
      </c>
      <c r="E132" s="55">
        <v>20000</v>
      </c>
      <c r="G132" s="12">
        <v>17101</v>
      </c>
      <c r="H132" s="12" t="s">
        <v>70</v>
      </c>
    </row>
    <row r="133" spans="2:9">
      <c r="B133" s="12" t="s">
        <v>134</v>
      </c>
      <c r="C133" s="59">
        <f>E77</f>
        <v>460.57</v>
      </c>
      <c r="D133" s="12" t="s">
        <v>71</v>
      </c>
      <c r="E133" s="28">
        <f>F24</f>
        <v>18993.830000000002</v>
      </c>
    </row>
    <row r="134" spans="2:9">
      <c r="B134" s="12" t="s">
        <v>135</v>
      </c>
      <c r="C134" s="59">
        <f>E98</f>
        <v>297.5</v>
      </c>
    </row>
    <row r="135" spans="2:9">
      <c r="B135" s="12" t="s">
        <v>79</v>
      </c>
      <c r="C135" s="56">
        <f>E123</f>
        <v>18125.22</v>
      </c>
      <c r="G135" s="12" t="s">
        <v>81</v>
      </c>
      <c r="H135" s="45">
        <f>E133</f>
        <v>18993.830000000002</v>
      </c>
    </row>
    <row r="136" spans="2:9">
      <c r="B136" s="12" t="s">
        <v>84</v>
      </c>
      <c r="C136" s="56">
        <f>C139-SUM(C132:C135)</f>
        <v>20000</v>
      </c>
      <c r="E136" s="45"/>
      <c r="G136" s="12" t="str">
        <f t="shared" ref="G136:H138" si="0">B132</f>
        <v>GS/RGKorr. 1</v>
      </c>
      <c r="H136" s="45">
        <f t="shared" si="0"/>
        <v>110.53999999999999</v>
      </c>
    </row>
    <row r="137" spans="2:9">
      <c r="C137" s="52"/>
      <c r="G137" s="12" t="str">
        <f t="shared" si="0"/>
        <v>GS/RGKorr. 2</v>
      </c>
      <c r="H137" s="45">
        <f t="shared" si="0"/>
        <v>460.57</v>
      </c>
    </row>
    <row r="138" spans="2:9">
      <c r="C138" s="52"/>
      <c r="G138" s="12" t="str">
        <f t="shared" si="0"/>
        <v>GS/RGKorr. 3</v>
      </c>
      <c r="H138" s="45">
        <f t="shared" si="0"/>
        <v>297.5</v>
      </c>
    </row>
    <row r="139" spans="2:9">
      <c r="C139" s="45">
        <f>E139</f>
        <v>38993.83</v>
      </c>
      <c r="E139" s="45">
        <f>E132+E133</f>
        <v>38993.83</v>
      </c>
      <c r="G139" s="40" t="s">
        <v>72</v>
      </c>
      <c r="H139" s="45">
        <f>H135-H136-H137-H138</f>
        <v>18125.22</v>
      </c>
    </row>
    <row r="140" spans="2:9">
      <c r="G140" s="12" t="s">
        <v>105</v>
      </c>
      <c r="H140" s="45">
        <f>H139/1.19</f>
        <v>15231.277310924372</v>
      </c>
      <c r="I140" s="67" t="s">
        <v>115</v>
      </c>
    </row>
    <row r="142" spans="2:9" ht="13.5" thickBot="1">
      <c r="B142" s="12" t="s">
        <v>73</v>
      </c>
    </row>
    <row r="143" spans="2:9">
      <c r="B143" s="13" t="s">
        <v>0</v>
      </c>
      <c r="C143" s="14"/>
      <c r="D143" s="14"/>
      <c r="E143" s="14"/>
      <c r="F143" s="14"/>
      <c r="G143" s="14"/>
      <c r="H143" s="15"/>
    </row>
    <row r="144" spans="2:9">
      <c r="B144" s="16" t="s">
        <v>1</v>
      </c>
      <c r="C144" s="17"/>
      <c r="D144" s="17"/>
      <c r="E144" s="17" t="s">
        <v>131</v>
      </c>
      <c r="F144" s="17"/>
      <c r="G144" s="17" t="s">
        <v>3</v>
      </c>
      <c r="H144" s="18">
        <v>4</v>
      </c>
    </row>
    <row r="145" spans="2:8">
      <c r="B145" s="16"/>
      <c r="C145" s="17"/>
      <c r="D145" s="17"/>
      <c r="E145" s="17"/>
      <c r="F145" s="17"/>
      <c r="G145" s="17"/>
      <c r="H145" s="18"/>
    </row>
    <row r="146" spans="2:8">
      <c r="B146" s="19" t="s">
        <v>4</v>
      </c>
      <c r="C146" s="20" t="s">
        <v>5</v>
      </c>
      <c r="D146" s="20" t="s">
        <v>6</v>
      </c>
      <c r="E146" s="20" t="s">
        <v>7</v>
      </c>
      <c r="F146" s="20" t="s">
        <v>8</v>
      </c>
      <c r="G146" s="20" t="s">
        <v>9</v>
      </c>
      <c r="H146" s="21" t="s">
        <v>10</v>
      </c>
    </row>
    <row r="147" spans="2:8">
      <c r="B147" s="16">
        <v>1</v>
      </c>
      <c r="C147" s="54" t="s">
        <v>74</v>
      </c>
      <c r="D147" s="17">
        <v>1</v>
      </c>
      <c r="E147" s="17" t="s">
        <v>75</v>
      </c>
      <c r="F147" s="22">
        <f>H140</f>
        <v>15231.277310924372</v>
      </c>
      <c r="G147" s="23">
        <v>0.96</v>
      </c>
      <c r="H147" s="24">
        <f>ROUND(D147*F147*(1-G147),2)</f>
        <v>609.25</v>
      </c>
    </row>
    <row r="148" spans="2:8">
      <c r="B148" s="16"/>
      <c r="C148" s="17"/>
      <c r="D148" s="17"/>
      <c r="E148" s="17"/>
      <c r="F148" s="22"/>
      <c r="G148" s="23"/>
      <c r="H148" s="24"/>
    </row>
    <row r="149" spans="2:8">
      <c r="B149" s="19" t="s">
        <v>11</v>
      </c>
      <c r="C149" s="25" t="s">
        <v>12</v>
      </c>
      <c r="D149" s="20" t="s">
        <v>13</v>
      </c>
      <c r="E149" s="20" t="s">
        <v>14</v>
      </c>
      <c r="F149" s="20" t="s">
        <v>15</v>
      </c>
      <c r="G149" s="20" t="s">
        <v>16</v>
      </c>
      <c r="H149" s="21" t="s">
        <v>17</v>
      </c>
    </row>
    <row r="150" spans="2:8">
      <c r="B150" s="26">
        <f>H147+H148</f>
        <v>609.25</v>
      </c>
      <c r="C150" s="27">
        <v>0</v>
      </c>
      <c r="D150" s="22">
        <f>ROUND(B150*(1-C150),2)</f>
        <v>609.25</v>
      </c>
      <c r="E150" s="27">
        <v>0</v>
      </c>
      <c r="F150" s="28">
        <f>ROUND(D150*(1-E150),2)</f>
        <v>609.25</v>
      </c>
      <c r="G150" s="28">
        <v>0</v>
      </c>
      <c r="H150" s="24">
        <v>0</v>
      </c>
    </row>
    <row r="151" spans="2:8">
      <c r="B151" s="16"/>
      <c r="C151" s="17"/>
      <c r="D151" s="17"/>
      <c r="E151" s="17"/>
      <c r="F151" s="17"/>
      <c r="G151" s="17"/>
      <c r="H151" s="18"/>
    </row>
    <row r="152" spans="2:8">
      <c r="B152" s="16" t="s">
        <v>18</v>
      </c>
      <c r="C152" s="29">
        <v>0.19</v>
      </c>
      <c r="D152" s="71" t="s">
        <v>19</v>
      </c>
      <c r="E152" s="72"/>
      <c r="F152" s="17"/>
      <c r="G152" s="17"/>
      <c r="H152" s="18"/>
    </row>
    <row r="153" spans="2:8">
      <c r="B153" s="26">
        <f>ROUND(F150+G150+H150,2)</f>
        <v>609.25</v>
      </c>
      <c r="C153" s="17">
        <f>ROUND(B153*C152,2)</f>
        <v>115.76</v>
      </c>
      <c r="D153" s="73">
        <f>B153+C153</f>
        <v>725.01</v>
      </c>
      <c r="E153" s="74"/>
      <c r="F153" s="17"/>
      <c r="G153" s="17"/>
      <c r="H153" s="18"/>
    </row>
    <row r="154" spans="2:8">
      <c r="B154" s="16"/>
      <c r="G154" s="17"/>
      <c r="H154" s="18"/>
    </row>
    <row r="155" spans="2:8" ht="13.5" thickBot="1">
      <c r="B155" s="30" t="s">
        <v>77</v>
      </c>
      <c r="C155" s="51" t="s">
        <v>76</v>
      </c>
      <c r="D155" s="51"/>
      <c r="E155" s="51"/>
      <c r="F155" s="51"/>
      <c r="G155" s="31"/>
      <c r="H155" s="32"/>
    </row>
    <row r="157" spans="2:8">
      <c r="B157" s="12" t="s">
        <v>21</v>
      </c>
    </row>
    <row r="158" spans="2:8">
      <c r="B158" s="33" t="s">
        <v>22</v>
      </c>
      <c r="C158" s="34" t="s">
        <v>23</v>
      </c>
      <c r="D158" s="34" t="s">
        <v>24</v>
      </c>
      <c r="E158" s="35" t="s">
        <v>25</v>
      </c>
      <c r="F158" s="35" t="s">
        <v>26</v>
      </c>
      <c r="H158" s="12" t="s">
        <v>78</v>
      </c>
    </row>
    <row r="159" spans="2:8">
      <c r="B159" s="33">
        <f>H144</f>
        <v>4</v>
      </c>
      <c r="C159" s="36">
        <v>171</v>
      </c>
      <c r="D159" s="36">
        <v>141</v>
      </c>
      <c r="E159" s="37">
        <f>D153</f>
        <v>725.01</v>
      </c>
      <c r="F159" s="37">
        <f>C153</f>
        <v>115.76</v>
      </c>
      <c r="H159" s="12" t="s">
        <v>132</v>
      </c>
    </row>
    <row r="160" spans="2:8">
      <c r="B160" s="33"/>
      <c r="C160" s="36"/>
      <c r="D160" s="36">
        <v>307</v>
      </c>
      <c r="E160" s="37"/>
      <c r="F160" s="37">
        <f>F150</f>
        <v>609.25</v>
      </c>
    </row>
    <row r="161" spans="2:10">
      <c r="B161" s="33"/>
      <c r="C161" s="36"/>
      <c r="D161" s="36"/>
      <c r="E161" s="37"/>
      <c r="F161" s="37"/>
    </row>
    <row r="164" spans="2:10">
      <c r="G164" s="12" t="s">
        <v>121</v>
      </c>
    </row>
    <row r="165" spans="2:10">
      <c r="B165" s="70" t="s">
        <v>68</v>
      </c>
      <c r="C165" s="70"/>
      <c r="D165" s="70"/>
      <c r="E165" s="70"/>
      <c r="G165" s="70">
        <v>301</v>
      </c>
      <c r="H165" s="70"/>
      <c r="I165" s="70"/>
      <c r="J165" s="70"/>
    </row>
    <row r="166" spans="2:10">
      <c r="B166" s="57" t="str">
        <f t="shared" ref="B166:E167" si="1">B132</f>
        <v>GS/RGKorr. 1</v>
      </c>
      <c r="C166" s="60">
        <f t="shared" si="1"/>
        <v>110.53999999999999</v>
      </c>
      <c r="D166" s="12" t="str">
        <f t="shared" si="1"/>
        <v>Saldovortrag</v>
      </c>
      <c r="E166" s="53">
        <f t="shared" si="1"/>
        <v>20000</v>
      </c>
      <c r="G166" s="57" t="s">
        <v>83</v>
      </c>
      <c r="H166" s="61">
        <f>F15</f>
        <v>15481.2</v>
      </c>
      <c r="I166" s="12">
        <v>305</v>
      </c>
      <c r="J166" s="53">
        <f>H180</f>
        <v>387.03</v>
      </c>
    </row>
    <row r="167" spans="2:10">
      <c r="B167" s="12" t="str">
        <f t="shared" si="1"/>
        <v>GS/RGKorr. 2</v>
      </c>
      <c r="C167" s="56">
        <f t="shared" si="1"/>
        <v>460.57</v>
      </c>
      <c r="D167" s="12" t="str">
        <f t="shared" si="1"/>
        <v>ER</v>
      </c>
      <c r="E167" s="53">
        <f t="shared" si="1"/>
        <v>18993.830000000002</v>
      </c>
      <c r="G167" s="12">
        <v>302</v>
      </c>
      <c r="H167" s="56">
        <f>J176</f>
        <v>230</v>
      </c>
      <c r="I167" s="12">
        <v>306</v>
      </c>
      <c r="J167" s="53">
        <f>H185</f>
        <v>92.89</v>
      </c>
    </row>
    <row r="168" spans="2:10">
      <c r="B168" s="12" t="str">
        <f t="shared" ref="B168:C168" si="2">B134</f>
        <v>GS/RGKorr. 3</v>
      </c>
      <c r="C168" s="56">
        <f t="shared" si="2"/>
        <v>297.5</v>
      </c>
      <c r="E168" s="53"/>
      <c r="H168" s="52"/>
      <c r="I168" s="12">
        <v>307</v>
      </c>
      <c r="J168" s="53">
        <f>H190</f>
        <v>609.25</v>
      </c>
    </row>
    <row r="169" spans="2:10">
      <c r="B169" s="12" t="str">
        <f t="shared" ref="B169:C169" si="3">B135</f>
        <v>Ktoauszug 56</v>
      </c>
      <c r="C169" s="56">
        <f t="shared" si="3"/>
        <v>18125.22</v>
      </c>
      <c r="E169" s="53"/>
      <c r="H169" s="52"/>
      <c r="I169" s="12">
        <v>308</v>
      </c>
      <c r="J169" s="53">
        <f>H195</f>
        <v>300.02999999999997</v>
      </c>
    </row>
    <row r="170" spans="2:10">
      <c r="B170" s="12" t="s">
        <v>136</v>
      </c>
      <c r="C170" s="56">
        <f>E159</f>
        <v>725.01</v>
      </c>
      <c r="E170" s="53"/>
      <c r="H170" s="52"/>
      <c r="I170" s="12" t="s">
        <v>85</v>
      </c>
      <c r="J170" s="53">
        <f>J172-SUM(J166:J169)</f>
        <v>14322</v>
      </c>
    </row>
    <row r="171" spans="2:10">
      <c r="B171" s="12" t="s">
        <v>84</v>
      </c>
      <c r="C171" s="56">
        <f>C173-SUM(C166:C170)</f>
        <v>19274.990000000002</v>
      </c>
      <c r="E171" s="45"/>
      <c r="H171" s="52"/>
      <c r="J171" s="45"/>
    </row>
    <row r="172" spans="2:10">
      <c r="C172" s="52"/>
      <c r="H172" s="56">
        <f>H166+H167</f>
        <v>15711.2</v>
      </c>
      <c r="J172" s="45">
        <f>H172</f>
        <v>15711.2</v>
      </c>
    </row>
    <row r="173" spans="2:10">
      <c r="C173" s="45">
        <f>E173</f>
        <v>38993.83</v>
      </c>
      <c r="E173" s="45">
        <f>E166+E167</f>
        <v>38993.83</v>
      </c>
    </row>
    <row r="174" spans="2:10">
      <c r="G174" s="70">
        <v>302</v>
      </c>
      <c r="H174" s="70"/>
      <c r="I174" s="70"/>
      <c r="J174" s="70"/>
    </row>
    <row r="175" spans="2:10">
      <c r="G175" s="57" t="s">
        <v>83</v>
      </c>
      <c r="H175" s="61">
        <f>G15+H15</f>
        <v>480</v>
      </c>
      <c r="I175" s="12" t="s">
        <v>135</v>
      </c>
      <c r="J175" s="53">
        <f>F99</f>
        <v>250</v>
      </c>
    </row>
    <row r="176" spans="2:10">
      <c r="B176" s="70">
        <v>141</v>
      </c>
      <c r="C176" s="70"/>
      <c r="D176" s="70"/>
      <c r="E176" s="70"/>
      <c r="H176" s="56"/>
      <c r="I176" s="12">
        <v>301</v>
      </c>
      <c r="J176" s="53">
        <f>J177-J175</f>
        <v>230</v>
      </c>
    </row>
    <row r="177" spans="2:10">
      <c r="B177" s="57" t="s">
        <v>83</v>
      </c>
      <c r="C177" s="62">
        <f>E24</f>
        <v>3032.63</v>
      </c>
      <c r="D177" s="12" t="s">
        <v>133</v>
      </c>
      <c r="E177" s="53">
        <f>F56</f>
        <v>17.649999999999999</v>
      </c>
      <c r="H177" s="45">
        <f>H175</f>
        <v>480</v>
      </c>
      <c r="J177" s="45">
        <f>H177</f>
        <v>480</v>
      </c>
    </row>
    <row r="178" spans="2:10">
      <c r="C178" s="56"/>
      <c r="D178" s="12" t="s">
        <v>134</v>
      </c>
      <c r="E178" s="53">
        <f>F77</f>
        <v>73.540000000000006</v>
      </c>
    </row>
    <row r="179" spans="2:10">
      <c r="C179" s="52"/>
      <c r="D179" s="12" t="s">
        <v>135</v>
      </c>
      <c r="E179" s="53">
        <f>F98</f>
        <v>47.5</v>
      </c>
      <c r="G179" s="70">
        <v>305</v>
      </c>
      <c r="H179" s="70"/>
      <c r="I179" s="70"/>
      <c r="J179" s="70"/>
    </row>
    <row r="180" spans="2:10">
      <c r="C180" s="52"/>
      <c r="D180" s="12" t="s">
        <v>79</v>
      </c>
      <c r="E180" s="53">
        <f>F124</f>
        <v>57.000399999999672</v>
      </c>
      <c r="G180" s="57">
        <v>301</v>
      </c>
      <c r="H180" s="61">
        <f>H182</f>
        <v>387.03</v>
      </c>
      <c r="I180" s="12" t="s">
        <v>134</v>
      </c>
      <c r="J180" s="53">
        <f>F78</f>
        <v>387.03</v>
      </c>
    </row>
    <row r="181" spans="2:10">
      <c r="C181" s="52"/>
      <c r="D181" s="12" t="s">
        <v>136</v>
      </c>
      <c r="E181" s="53">
        <f>F159</f>
        <v>115.76</v>
      </c>
      <c r="H181" s="56"/>
      <c r="J181" s="53"/>
    </row>
    <row r="182" spans="2:10">
      <c r="C182" s="52"/>
      <c r="D182" s="12" t="s">
        <v>86</v>
      </c>
      <c r="E182" s="45">
        <f>E184-SUM(E177:E181)</f>
        <v>2721.1796000000004</v>
      </c>
      <c r="H182" s="45">
        <f>J182</f>
        <v>387.03</v>
      </c>
      <c r="J182" s="45">
        <f>J180</f>
        <v>387.03</v>
      </c>
    </row>
    <row r="183" spans="2:10">
      <c r="C183" s="52"/>
    </row>
    <row r="184" spans="2:10">
      <c r="C184" s="39">
        <f>C177</f>
        <v>3032.63</v>
      </c>
      <c r="E184" s="39">
        <f>C184</f>
        <v>3032.63</v>
      </c>
      <c r="G184" s="70">
        <v>306</v>
      </c>
      <c r="H184" s="70"/>
      <c r="I184" s="70"/>
      <c r="J184" s="70"/>
    </row>
    <row r="185" spans="2:10">
      <c r="B185" s="69" t="s">
        <v>117</v>
      </c>
      <c r="G185" s="57">
        <v>301</v>
      </c>
      <c r="H185" s="61">
        <f>H187</f>
        <v>92.89</v>
      </c>
      <c r="I185" s="12" t="s">
        <v>133</v>
      </c>
      <c r="J185" s="53">
        <f>F57</f>
        <v>92.89</v>
      </c>
    </row>
    <row r="186" spans="2:10">
      <c r="B186" s="12" t="s">
        <v>100</v>
      </c>
      <c r="E186" s="45">
        <f>E182</f>
        <v>2721.1796000000004</v>
      </c>
      <c r="H186" s="56"/>
      <c r="J186" s="53"/>
    </row>
    <row r="187" spans="2:10">
      <c r="B187" s="12" t="s">
        <v>101</v>
      </c>
      <c r="E187" s="45">
        <f>SUM(E177:E181)</f>
        <v>311.45039999999966</v>
      </c>
      <c r="H187" s="45">
        <f>J187</f>
        <v>92.89</v>
      </c>
      <c r="J187" s="45">
        <f>J185</f>
        <v>92.89</v>
      </c>
    </row>
    <row r="188" spans="2:10">
      <c r="B188" s="12" t="s">
        <v>102</v>
      </c>
      <c r="E188" s="45">
        <f>E180</f>
        <v>57.000399999999672</v>
      </c>
      <c r="F188" s="67" t="s">
        <v>111</v>
      </c>
    </row>
    <row r="189" spans="2:10">
      <c r="G189" s="70">
        <v>307</v>
      </c>
      <c r="H189" s="70"/>
      <c r="I189" s="70"/>
      <c r="J189" s="70"/>
    </row>
    <row r="190" spans="2:10">
      <c r="B190" s="70">
        <v>131</v>
      </c>
      <c r="C190" s="70"/>
      <c r="D190" s="70"/>
      <c r="E190" s="70"/>
      <c r="G190" s="57">
        <v>301</v>
      </c>
      <c r="H190" s="61">
        <f>H192</f>
        <v>609.25</v>
      </c>
      <c r="I190" s="12" t="s">
        <v>136</v>
      </c>
      <c r="J190" s="53">
        <f>F160</f>
        <v>609.25</v>
      </c>
    </row>
    <row r="191" spans="2:10">
      <c r="B191" s="57"/>
      <c r="C191" s="62"/>
      <c r="D191" s="12" t="s">
        <v>79</v>
      </c>
      <c r="E191" s="53">
        <f>F123</f>
        <v>17768.189600000002</v>
      </c>
      <c r="H191" s="56"/>
      <c r="J191" s="53"/>
    </row>
    <row r="192" spans="2:10">
      <c r="H192" s="45">
        <f>J192</f>
        <v>609.25</v>
      </c>
      <c r="J192" s="45">
        <f>J190</f>
        <v>609.25</v>
      </c>
    </row>
    <row r="193" spans="2:10">
      <c r="B193" s="12" t="s">
        <v>87</v>
      </c>
      <c r="C193" s="12" t="s">
        <v>88</v>
      </c>
      <c r="E193" s="45">
        <f>E167-SUM(C166:C170)</f>
        <v>-725.0099999999984</v>
      </c>
    </row>
    <row r="194" spans="2:10">
      <c r="G194" s="70">
        <v>308</v>
      </c>
      <c r="H194" s="70"/>
      <c r="I194" s="70"/>
      <c r="J194" s="70"/>
    </row>
    <row r="195" spans="2:10">
      <c r="C195" s="12">
        <v>301</v>
      </c>
      <c r="E195" s="45">
        <f>J170</f>
        <v>14322</v>
      </c>
      <c r="G195" s="57">
        <v>301</v>
      </c>
      <c r="H195" s="61">
        <f>H197</f>
        <v>300.02999999999997</v>
      </c>
      <c r="I195" s="12" t="s">
        <v>79</v>
      </c>
      <c r="J195" s="53">
        <f>F125</f>
        <v>300.02999999999997</v>
      </c>
    </row>
    <row r="196" spans="2:10">
      <c r="C196" s="12">
        <v>141</v>
      </c>
      <c r="E196" s="45">
        <f>E182</f>
        <v>2721.1796000000004</v>
      </c>
      <c r="H196" s="56"/>
      <c r="J196" s="53"/>
    </row>
    <row r="197" spans="2:10">
      <c r="E197" s="45">
        <f>SUM(E195:E196)</f>
        <v>17043.179599999999</v>
      </c>
      <c r="H197" s="45">
        <f>J197</f>
        <v>300.02999999999997</v>
      </c>
      <c r="J197" s="45">
        <f>J195</f>
        <v>300.02999999999997</v>
      </c>
    </row>
    <row r="198" spans="2:10">
      <c r="C198" s="12">
        <v>131</v>
      </c>
      <c r="E198" s="45">
        <f>E191</f>
        <v>17768.189600000002</v>
      </c>
    </row>
    <row r="199" spans="2:10">
      <c r="E199" s="45">
        <f>E197-E198</f>
        <v>-725.01000000000204</v>
      </c>
      <c r="G199" s="42" t="s">
        <v>82</v>
      </c>
      <c r="H199" s="42"/>
      <c r="I199" s="42"/>
      <c r="J199" s="63">
        <f>J170</f>
        <v>14322</v>
      </c>
    </row>
    <row r="200" spans="2:10">
      <c r="G200" s="12" t="s">
        <v>120</v>
      </c>
      <c r="J200" s="67"/>
    </row>
    <row r="201" spans="2:10">
      <c r="I201" s="67" t="s">
        <v>119</v>
      </c>
    </row>
  </sheetData>
  <sheetProtection password="CC0A" sheet="1" objects="1" scenarios="1"/>
  <mergeCells count="22">
    <mergeCell ref="I3:I5"/>
    <mergeCell ref="I33:I36"/>
    <mergeCell ref="D91:E91"/>
    <mergeCell ref="D92:E92"/>
    <mergeCell ref="B131:E131"/>
    <mergeCell ref="D17:E17"/>
    <mergeCell ref="D18:E18"/>
    <mergeCell ref="D47:E47"/>
    <mergeCell ref="D48:E48"/>
    <mergeCell ref="D70:E70"/>
    <mergeCell ref="D71:E71"/>
    <mergeCell ref="D152:E152"/>
    <mergeCell ref="D153:E153"/>
    <mergeCell ref="B165:E165"/>
    <mergeCell ref="G165:J165"/>
    <mergeCell ref="G174:J174"/>
    <mergeCell ref="G184:J184"/>
    <mergeCell ref="G189:J189"/>
    <mergeCell ref="G194:J194"/>
    <mergeCell ref="B176:E176"/>
    <mergeCell ref="B190:E190"/>
    <mergeCell ref="G179:J179"/>
  </mergeCells>
  <pageMargins left="0.51181102362204722" right="0.51181102362204722" top="0.59055118110236227" bottom="0.59055118110236227" header="0.31496062992125984" footer="0.31496062992125984"/>
  <pageSetup paperSize="9" scale="60" fitToHeight="2" orientation="portrait" r:id="rId1"/>
  <headerFooter>
    <oddHeader>&amp;LKSK Einkauf + GHP&amp;RWeinhöfer</oddHeader>
    <oddFooter>&amp;R&amp;P v.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2015-11-02T14:49:14Z</cp:lastPrinted>
  <dcterms:created xsi:type="dcterms:W3CDTF">2015-08-31T13:44:21Z</dcterms:created>
  <dcterms:modified xsi:type="dcterms:W3CDTF">2016-07-30T18:49:29Z</dcterms:modified>
</cp:coreProperties>
</file>